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21"/>
  <workbookPr/>
  <xr:revisionPtr revIDLastSave="0" documentId="13_ncr:1_{B39A8081-FFF0-2F4B-B151-5ACE564139D1}" xr6:coauthVersionLast="47" xr6:coauthVersionMax="47" xr10:uidLastSave="{00000000-0000-0000-0000-000000000000}"/>
  <bookViews>
    <workbookView xWindow="0" yWindow="680" windowWidth="34200" windowHeight="21460" activeTab="2" xr2:uid="{00000000-000D-0000-FFFF-FFFF00000000}"/>
  </bookViews>
  <sheets>
    <sheet name="EarlyLifeInvestments" sheetId="1" r:id="rId1"/>
    <sheet name="Cash to Close" sheetId="2" r:id="rId2"/>
    <sheet name="Workbook Guide" sheetId="3" r:id="rId3"/>
  </sheets>
  <definedNames>
    <definedName name="_xlnm.Print_Area" localSheetId="0">EarlyLifeInvestments!$A$1:$N$27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4" i="2" l="1"/>
  <c r="C39" i="2"/>
  <c r="C27" i="2"/>
  <c r="C25" i="2"/>
  <c r="C46" i="2" s="1"/>
  <c r="C17" i="2"/>
  <c r="C48" i="2" l="1"/>
  <c r="C44" i="2"/>
  <c r="C18" i="2"/>
  <c r="C19" i="2" l="1"/>
  <c r="C29" i="2" s="1"/>
  <c r="C22" i="2"/>
  <c r="C31" i="2" s="1"/>
  <c r="C42" i="2"/>
  <c r="C49" i="2" s="1"/>
  <c r="C56" i="2" s="1"/>
  <c r="C58" i="2" l="1"/>
  <c r="C61" i="2" s="1"/>
  <c r="C62" i="2" s="1"/>
  <c r="C63" i="2" s="1"/>
  <c r="C57" i="2"/>
</calcChain>
</file>

<file path=xl/sharedStrings.xml><?xml version="1.0" encoding="utf-8"?>
<sst xmlns="http://schemas.openxmlformats.org/spreadsheetml/2006/main" count="139" uniqueCount="138">
  <si>
    <t>EARLY LIFE INVESTMENTS, LLC</t>
  </si>
  <si>
    <t>A Family Financial Head Start</t>
  </si>
  <si>
    <t>Preparing for Your Financial Future, Today</t>
  </si>
  <si>
    <t>www.EarlyLifeInvestments.com</t>
  </si>
  <si>
    <t>OUR MISSION</t>
  </si>
  <si>
    <t>Helping families build multi-generational financial security through education, practical tools, and honest writing. Practical, no-jargon guidance for parents, teens, and young adults — written by one parent for the rest of us — so the next generation starts ahead.</t>
  </si>
  <si>
    <t>CONNECT WITH US</t>
  </si>
  <si>
    <t>X / Twitter:  @EarlyLifeInvest          Instagram:  @earlylifeinvestments</t>
  </si>
  <si>
    <t>Facebook:  facebook.com/EarlyLifeInvestments          Web:  EarlyLifeInvestments.com</t>
  </si>
  <si>
    <t>HASHTAGS FOR PUBLISHING</t>
  </si>
  <si>
    <t>#EarlyLifeInvestments  #FamilyFinance  #FinancialHeadStart  #MoneyHabits  #InvestEarly  #FinancialLiteracy  #GenerationalWealth  #RothIRA  #529Plan  #PersonalFinance  #BudgetingTips  #TeachKidsMoney  #CompoundInterest  #DebtFreeJourney  #FinancialFreedom  #SmartMoney  #SaveEarly</t>
  </si>
  <si>
    <t>© 2022–2026 Early Life Investments, LLC — Est. 2026  ·  Providing your family with a financial head start.</t>
  </si>
  <si>
    <t>Disclaimer: This Cash-to-Close Estimator is provided by Early Life Investments for general educational and planning purposes only. It is not intended to provide personalized financial, legal, tax, credit, insurance, medical-billing, or investment advice.</t>
  </si>
  <si>
    <t>The calculations in this workbook are estimates based on the information entered by the user. Actual closing costs, prepaid amounts, escrow requirements, transfer taxes and lender fees vary by lender, state, county and contract, and change between the Loan Estimate and the Closing Disclosure. Only the final Closing Disclosure from your lender is authoritative.</t>
  </si>
  <si>
    <t>Before making decisions based on this workbook, verify all figures directly with your lender, servicer, insurer, plan administrator, employer, taxing authority, or a qualified professional.</t>
  </si>
  <si>
    <t>Early Life Investments, its owner, and any related materials are not responsible for errors, omissions, data-entry mistakes, calculation differences, financial losses, or other consequences resulting from use of this workbook.</t>
  </si>
  <si>
    <t>Use this workbook as an educational planning tool, not as a substitute for professional advice. The user is responsible for ensuring all values, both input and calculated, are correct.</t>
  </si>
  <si>
    <t>Cash-to-Close Estimator</t>
  </si>
  <si>
    <t>Item</t>
  </si>
  <si>
    <t>Amount</t>
  </si>
  <si>
    <t>What this is</t>
  </si>
  <si>
    <t>1 · The loan</t>
  </si>
  <si>
    <t>Purchase price</t>
  </si>
  <si>
    <t>The contract price of the home.</t>
  </si>
  <si>
    <t>Down payment (% of price)</t>
  </si>
  <si>
    <t>Percentage you are putting down.</t>
  </si>
  <si>
    <t>Down payment amount</t>
  </si>
  <si>
    <t>Purchase price x down payment percentage.</t>
  </si>
  <si>
    <t>Loan amount</t>
  </si>
  <si>
    <t>Purchase price minus down payment.</t>
  </si>
  <si>
    <t>Loan-to-value</t>
  </si>
  <si>
    <t>Loan divided by purchase price. Above 80% usually means mortgage insurance.</t>
  </si>
  <si>
    <t>Interest rate</t>
  </si>
  <si>
    <t>The note rate, not the APR.</t>
  </si>
  <si>
    <t>Term (years)</t>
  </si>
  <si>
    <t>Usually 30 or 15.</t>
  </si>
  <si>
    <t>Monthly principal and interest</t>
  </si>
  <si>
    <t>Standard amortising payment on the loan amount.</t>
  </si>
  <si>
    <t>2 · Monthly housing payment</t>
  </si>
  <si>
    <t>Property tax per year</t>
  </si>
  <si>
    <t>From the county assessment, not the seller's old bill.</t>
  </si>
  <si>
    <t>Property tax per month</t>
  </si>
  <si>
    <t>Annual tax divided by 12.</t>
  </si>
  <si>
    <t>Homeowners insurance per year</t>
  </si>
  <si>
    <t>Your bound policy premium.</t>
  </si>
  <si>
    <t>Homeowners insurance per month</t>
  </si>
  <si>
    <t>Annual premium divided by 12.</t>
  </si>
  <si>
    <t>Mortgage insurance rate (% of loan per year)</t>
  </si>
  <si>
    <t>Typically 0.3%-1.2%. Ignored if you put 20% down.</t>
  </si>
  <si>
    <t>Mortgage insurance per month</t>
  </si>
  <si>
    <t>Applied only while loan-to-value is above 80%.</t>
  </si>
  <si>
    <t>HOA or condo fee per month</t>
  </si>
  <si>
    <t>Zero if there is no association.</t>
  </si>
  <si>
    <t>TOTAL MONTHLY HOUSING PAYMENT</t>
  </si>
  <si>
    <t>Principal, interest, taxes, insurance, mortgage insurance and HOA.</t>
  </si>
  <si>
    <t>3 · One-time closing costs</t>
  </si>
  <si>
    <t>Lender fees (origination, underwriting, processing)</t>
  </si>
  <si>
    <t>Section A of the Loan Estimate.</t>
  </si>
  <si>
    <t>Appraisal and credit report</t>
  </si>
  <si>
    <t>Section B of the Loan Estimate.</t>
  </si>
  <si>
    <t>Discount points paid</t>
  </si>
  <si>
    <t>Money paid up front to buy the rate down.</t>
  </si>
  <si>
    <t>Title insurance and settlement fees</t>
  </si>
  <si>
    <t>Owner's policy, lender's policy, settlement agent.</t>
  </si>
  <si>
    <t>Recording fees and transfer taxes</t>
  </si>
  <si>
    <t>Varies enormously by state and county.</t>
  </si>
  <si>
    <t>Survey, inspection, pest and other third-party fees</t>
  </si>
  <si>
    <t>Anything else paid at or before settlement.</t>
  </si>
  <si>
    <t>Subtotal: one-time closing costs</t>
  </si>
  <si>
    <t>Sum of the six rows above.</t>
  </si>
  <si>
    <t>4 · Prepaid items and escrow funding</t>
  </si>
  <si>
    <t>Days of prepaid interest at closing</t>
  </si>
  <si>
    <t>Days from settlement to the end of that month.</t>
  </si>
  <si>
    <t>Prepaid interest</t>
  </si>
  <si>
    <t>Loan x rate / 365 x days.</t>
  </si>
  <si>
    <t>Homeowners insurance paid at closing (months)</t>
  </si>
  <si>
    <t>Lenders usually require the first 12 months.</t>
  </si>
  <si>
    <t>Insurance prepaid</t>
  </si>
  <si>
    <t>Monthly premium x months.</t>
  </si>
  <si>
    <t>Property tax escrow deposit (months)</t>
  </si>
  <si>
    <t>Cushion the lender collects up front.</t>
  </si>
  <si>
    <t>Tax escrow deposit</t>
  </si>
  <si>
    <t>Monthly tax x months.</t>
  </si>
  <si>
    <t>Insurance escrow deposit (months)</t>
  </si>
  <si>
    <t>Cushion for the insurance side of escrow.</t>
  </si>
  <si>
    <t>Insurance escrow deposit</t>
  </si>
  <si>
    <t>Subtotal: prepaids and escrow</t>
  </si>
  <si>
    <t>Interest + insurance + both escrow deposits.</t>
  </si>
  <si>
    <t>5 · Money already paid or credited to you</t>
  </si>
  <si>
    <t>Earnest money deposit already paid</t>
  </si>
  <si>
    <t>Paid at contract, so it reduces the wire.</t>
  </si>
  <si>
    <t>Seller credit toward closing costs</t>
  </si>
  <si>
    <t>Negotiated in the contract.</t>
  </si>
  <si>
    <t>Lender credit</t>
  </si>
  <si>
    <t>Money the lender applies in exchange for a higher rate.</t>
  </si>
  <si>
    <t>Subtotal: credits</t>
  </si>
  <si>
    <t>Sum of the three rows above.</t>
  </si>
  <si>
    <t>The wire amount</t>
  </si>
  <si>
    <t>Total closing costs and prepaids</t>
  </si>
  <si>
    <t>One-time costs plus prepaids and escrow.</t>
  </si>
  <si>
    <t>Closing costs as % of purchase price</t>
  </si>
  <si>
    <t>A useful sanity check. 2%-5% is typical.</t>
  </si>
  <si>
    <t>CASH TO CLOSE</t>
  </si>
  <si>
    <t>Down payment + closing costs and prepaids - credits already applied.</t>
  </si>
  <si>
    <t>What is left afterwards</t>
  </si>
  <si>
    <t>Liquid savings before closing</t>
  </si>
  <si>
    <t>Cash you could actually wire. Not retirement accounts.</t>
  </si>
  <si>
    <t>Cash left after closing</t>
  </si>
  <si>
    <t>Savings minus cash to close.</t>
  </si>
  <si>
    <t>Months of housing payment in reserve</t>
  </si>
  <si>
    <t>Cash left divided by the total monthly payment.</t>
  </si>
  <si>
    <t>Reserve status</t>
  </si>
  <si>
    <t>Under three months is where most first-year trouble starts.</t>
  </si>
  <si>
    <t>You enter these values</t>
  </si>
  <si>
    <t>Calculated for you</t>
  </si>
  <si>
    <t>Cash-to-Close Estimator — How to Use This Workbook</t>
  </si>
  <si>
    <t>Purpose</t>
  </si>
  <si>
    <t>Work out the single number a buyer actually has to wire on settlement day, and what is left in savings once it clears.</t>
  </si>
  <si>
    <t>Best use</t>
  </si>
  <si>
    <t>Deciding how much house you can buy, comparing a Loan Estimate against your own arithmetic, and checking that you will still have a reserve after closing.</t>
  </si>
  <si>
    <t>Important limitation</t>
  </si>
  <si>
    <t>Every line is an estimate until the Closing Disclosure arrives. Transfer taxes and recording fees in particular swing by thousands of dollars between states, and escrow cushions are set by the lender, not by you.</t>
  </si>
  <si>
    <t>Step 1</t>
  </si>
  <si>
    <t>Enter the purchase price and down payment percentage. Everything in section 1 follows from those.</t>
  </si>
  <si>
    <t>Step 2</t>
  </si>
  <si>
    <t>Enter the note rate and term. The monthly principal and interest is calculated for you.</t>
  </si>
  <si>
    <t>Step 3</t>
  </si>
  <si>
    <t>Fill in section 2 from the county assessment and your bound insurance policy, not from the listing sheet or the seller's old bill.</t>
  </si>
  <si>
    <t>Step 4</t>
  </si>
  <si>
    <t>Copy sections 3 and 4 straight off the Loan Estimate your lender sends. The section letters in the notes column tell you where to look.</t>
  </si>
  <si>
    <t>Step 5</t>
  </si>
  <si>
    <t>Enter your earnest money and any negotiated credits in section 5.</t>
  </si>
  <si>
    <t>Step 6</t>
  </si>
  <si>
    <t>Read CASH TO CLOSE. That is the wire.</t>
  </si>
  <si>
    <t>Step 7</t>
  </si>
  <si>
    <t>Check the reserve status at the bottom. Closing with under three months of payments left is how a good purchase turns into a bad first year.</t>
  </si>
  <si>
    <t>Notes on the math</t>
  </si>
  <si>
    <t>Mortgage insurance is applied only while loan-to-value is above 80%, so it switches itself off automatically when you enter a 20% down payment. Prepaid interest is calculated on a 365-day year, which is what most lenders use; a few use 360 and will differ slightly.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</si>
</sst>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18" x14ac:knownFonts="1">
    <font>
      <sz val="11"/>
      <color theme="1"/>
      <name val="Calibri"/>
      <family val="2"/>
      <scheme val="minor"/>
    </font>
    <font>
      <b/>
      <sz val="24"/>
      <color rgb="FFC6A15B"/>
      <name val="Georgia"/>
      <family val="1"/>
    </font>
    <font>
      <i/>
      <sz val="14"/>
      <color rgb="FFFFFFFF"/>
      <name val="Georgia"/>
      <family val="1"/>
    </font>
    <font>
      <i/>
      <sz val="11"/>
      <color rgb="FFD9BE84"/>
      <name val="Calibri"/>
      <family val="2"/>
    </font>
    <font>
      <b/>
      <sz val="12"/>
      <color rgb="FFFFFFFF"/>
      <name val="Calibri"/>
      <family val="2"/>
    </font>
    <font>
      <b/>
      <sz val="11"/>
      <color rgb="FFC6A15B"/>
      <name val="Calibri"/>
      <family val="2"/>
    </font>
    <font>
      <sz val="11"/>
      <color rgb="FF54595F"/>
      <name val="Calibri"/>
      <family val="2"/>
    </font>
    <font>
      <sz val="11"/>
      <color rgb="FF16382F"/>
      <name val="Calibri"/>
      <family val="2"/>
    </font>
    <font>
      <i/>
      <sz val="9"/>
      <color rgb="FFFFFFFF"/>
      <name val="Calibri"/>
      <family val="2"/>
    </font>
    <font>
      <b/>
      <sz val="11"/>
      <color rgb="FFC00000"/>
      <name val="Aptos Narrow"/>
    </font>
    <font>
      <b/>
      <sz val="11"/>
      <color rgb="FF000000"/>
      <name val="Aptos Narrow"/>
    </font>
    <font>
      <b/>
      <sz val="16"/>
      <color rgb="FFFFFFFF"/>
      <name val="Aptos Narrow"/>
    </font>
    <font>
      <b/>
      <sz val="14"/>
      <color rgb="FF005346"/>
      <name val="Aptos Narrow"/>
    </font>
    <font>
      <sz val="14"/>
      <color rgb="FF005346"/>
      <name val="Aptos Narrow"/>
    </font>
    <font>
      <sz val="14"/>
      <color rgb="FF3F3F76"/>
      <name val="Aptos Narrow"/>
    </font>
    <font>
      <sz val="14"/>
      <color rgb="FF000000"/>
      <name val="Aptos Narrow"/>
    </font>
    <font>
      <b/>
      <sz val="14"/>
      <color rgb="FFFA7D00"/>
      <name val="Aptos Narrow"/>
    </font>
    <font>
      <b/>
      <sz val="14"/>
      <color rgb="FF3F3F76"/>
      <name val="Aptos Narrow"/>
    </font>
  </fonts>
  <fills count="11">
    <fill>
      <patternFill patternType="none"/>
    </fill>
    <fill>
      <patternFill patternType="gray125"/>
    </fill>
    <fill>
      <patternFill patternType="solid">
        <fgColor rgb="FF102A24"/>
      </patternFill>
    </fill>
    <fill>
      <patternFill patternType="solid">
        <fgColor rgb="FFC6A15B"/>
      </patternFill>
    </fill>
    <fill>
      <patternFill patternType="solid">
        <fgColor rgb="FFF7F3EA"/>
      </patternFill>
    </fill>
    <fill>
      <patternFill patternType="solid">
        <fgColor rgb="FFFFFF00"/>
      </patternFill>
    </fill>
    <fill>
      <patternFill patternType="solid">
        <fgColor rgb="FF007565"/>
      </patternFill>
    </fill>
    <fill>
      <patternFill patternType="solid">
        <fgColor rgb="FFB6E0D3"/>
      </patternFill>
    </fill>
    <fill>
      <patternFill patternType="solid">
        <fgColor rgb="FFE6F4EF"/>
      </patternFill>
    </fill>
    <fill>
      <patternFill patternType="solid">
        <fgColor rgb="FFFFCC99"/>
      </patternFill>
    </fill>
    <fill>
      <patternFill patternType="solid">
        <fgColor rgb="FFF2F2F2"/>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34">
    <xf numFmtId="0" fontId="0" fillId="0" borderId="0" xfId="0"/>
    <xf numFmtId="0" fontId="0" fillId="2" borderId="0" xfId="0" applyFill="1"/>
    <xf numFmtId="0" fontId="0" fillId="3" borderId="0" xfId="0" applyFill="1"/>
    <xf numFmtId="0" fontId="12" fillId="7" borderId="1" xfId="0" applyFont="1" applyFill="1" applyBorder="1" applyAlignment="1">
      <alignment horizontal="center" vertical="center" wrapText="1"/>
    </xf>
    <xf numFmtId="0" fontId="13" fillId="8" borderId="1" xfId="0" applyFont="1" applyFill="1" applyBorder="1" applyAlignment="1">
      <alignment horizontal="left" vertical="center" indent="1"/>
    </xf>
    <xf numFmtId="164" fontId="14" fillId="9" borderId="1" xfId="0" applyNumberFormat="1" applyFont="1" applyFill="1" applyBorder="1" applyAlignment="1">
      <alignment horizontal="right" vertical="center"/>
    </xf>
    <xf numFmtId="0" fontId="15" fillId="0" borderId="1" xfId="0" applyFont="1" applyBorder="1" applyAlignment="1">
      <alignment horizontal="left" vertical="center" wrapText="1" indent="1"/>
    </xf>
    <xf numFmtId="10" fontId="14" fillId="9" borderId="1" xfId="0" applyNumberFormat="1" applyFont="1" applyFill="1" applyBorder="1" applyAlignment="1">
      <alignment horizontal="right" vertical="center"/>
    </xf>
    <xf numFmtId="0" fontId="12" fillId="8" borderId="1" xfId="0" applyFont="1" applyFill="1" applyBorder="1" applyAlignment="1">
      <alignment horizontal="left" vertical="center" indent="1"/>
    </xf>
    <xf numFmtId="164" fontId="16" fillId="10" borderId="1" xfId="0" applyNumberFormat="1" applyFont="1" applyFill="1" applyBorder="1" applyAlignment="1">
      <alignment horizontal="right" vertical="center"/>
    </xf>
    <xf numFmtId="10" fontId="16" fillId="10" borderId="1" xfId="0" applyNumberFormat="1" applyFont="1" applyFill="1" applyBorder="1" applyAlignment="1">
      <alignment horizontal="right" vertical="center"/>
    </xf>
    <xf numFmtId="1" fontId="14" fillId="9" borderId="1" xfId="0" applyNumberFormat="1" applyFont="1" applyFill="1" applyBorder="1" applyAlignment="1">
      <alignment horizontal="right" vertical="center"/>
    </xf>
    <xf numFmtId="164" fontId="12" fillId="8" borderId="1" xfId="0" applyNumberFormat="1" applyFont="1" applyFill="1" applyBorder="1" applyAlignment="1">
      <alignment horizontal="right" vertical="center"/>
    </xf>
    <xf numFmtId="165" fontId="16" fillId="10" borderId="1" xfId="0" applyNumberFormat="1" applyFont="1" applyFill="1" applyBorder="1" applyAlignment="1">
      <alignment horizontal="right" vertical="center"/>
    </xf>
    <xf numFmtId="0" fontId="16" fillId="10" borderId="1" xfId="0" applyFont="1" applyFill="1" applyBorder="1" applyAlignment="1">
      <alignment horizontal="center" vertical="center"/>
    </xf>
    <xf numFmtId="0" fontId="17" fillId="9" borderId="1" xfId="0" applyFont="1" applyFill="1" applyBorder="1" applyAlignment="1">
      <alignment horizontal="center" vertical="center"/>
    </xf>
    <xf numFmtId="0" fontId="3" fillId="2" borderId="0" xfId="0" applyFont="1" applyFill="1" applyAlignment="1">
      <alignment horizontal="left" vertical="center" wrapText="1"/>
    </xf>
    <xf numFmtId="0" fontId="0" fillId="0" borderId="0" xfId="0"/>
    <xf numFmtId="0" fontId="1" fillId="2" borderId="0" xfId="0" applyFont="1" applyFill="1" applyAlignment="1">
      <alignment horizontal="left" wrapText="1"/>
    </xf>
    <xf numFmtId="0" fontId="7" fillId="4" borderId="0" xfId="0" applyFont="1" applyFill="1" applyAlignment="1">
      <alignment horizontal="left" vertical="center" wrapText="1"/>
    </xf>
    <xf numFmtId="0" fontId="6" fillId="4" borderId="0" xfId="0" applyFont="1" applyFill="1" applyAlignment="1">
      <alignment horizontal="left" vertical="center" wrapText="1"/>
    </xf>
    <xf numFmtId="0" fontId="5" fillId="0" borderId="0" xfId="0" applyFont="1" applyAlignment="1">
      <alignment horizontal="left" vertical="center"/>
    </xf>
    <xf numFmtId="0" fontId="7" fillId="4" borderId="0" xfId="0" applyFont="1" applyFill="1" applyAlignment="1">
      <alignment horizontal="left" vertical="top" wrapText="1"/>
    </xf>
    <xf numFmtId="0" fontId="8" fillId="2" borderId="0" xfId="0" applyFont="1" applyFill="1" applyAlignment="1">
      <alignment horizontal="center" vertical="center" wrapText="1"/>
    </xf>
    <xf numFmtId="0" fontId="4" fillId="2" borderId="0" xfId="0" applyFont="1" applyFill="1" applyAlignment="1">
      <alignment horizontal="left" vertical="center" wrapText="1"/>
    </xf>
    <xf numFmtId="0" fontId="2" fillId="2" borderId="0" xfId="0" applyFont="1" applyFill="1" applyAlignment="1">
      <alignment horizontal="left" vertical="center" wrapText="1"/>
    </xf>
    <xf numFmtId="0" fontId="11" fillId="6" borderId="0" xfId="0" applyFont="1" applyFill="1" applyAlignment="1">
      <alignment horizontal="left" vertical="center" indent="1"/>
    </xf>
    <xf numFmtId="0" fontId="0" fillId="6" borderId="0" xfId="0" applyFill="1"/>
    <xf numFmtId="0" fontId="10" fillId="5" borderId="0" xfId="0" applyFont="1" applyFill="1" applyAlignment="1">
      <alignment horizontal="left" vertical="center" wrapText="1" indent="1"/>
    </xf>
    <xf numFmtId="0" fontId="0" fillId="5" borderId="0" xfId="0" applyFill="1"/>
    <xf numFmtId="0" fontId="12" fillId="8" borderId="0" xfId="0" applyFont="1" applyFill="1" applyAlignment="1">
      <alignment horizontal="left" vertical="center" indent="1"/>
    </xf>
    <xf numFmtId="0" fontId="0" fillId="8" borderId="0" xfId="0" applyFill="1"/>
    <xf numFmtId="0" fontId="9" fillId="5" borderId="0" xfId="0" applyFont="1" applyFill="1" applyAlignment="1">
      <alignment horizontal="left" vertical="center" wrapText="1" indent="1"/>
    </xf>
    <xf numFmtId="0" fontId="0" fillId="0" borderId="0" xfId="0" applyAlignment="1">
      <alignment horizontal="left" vertical="center" wrapText="1" inden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143000" cy="1143000"/>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a:ln>
          <a:prstDash val="solid"/>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102A24"/>
    <pageSetUpPr fitToPage="1"/>
  </sheetPr>
  <dimension ref="B2:M26"/>
  <sheetViews>
    <sheetView showGridLines="0" workbookViewId="0"/>
  </sheetViews>
  <sheetFormatPr baseColWidth="10" defaultColWidth="8.83203125" defaultRowHeight="15" x14ac:dyDescent="0.2"/>
  <cols>
    <col min="1" max="1" width="2.5" customWidth="1"/>
    <col min="2" max="13" width="11.5" customWidth="1"/>
    <col min="14" max="14" width="2.5" customWidth="1"/>
  </cols>
  <sheetData>
    <row r="2" spans="2:13" ht="18" customHeight="1" x14ac:dyDescent="0.2">
      <c r="B2" s="1"/>
      <c r="C2" s="1"/>
      <c r="D2" s="1"/>
      <c r="E2" s="18" t="s">
        <v>0</v>
      </c>
      <c r="F2" s="17"/>
      <c r="G2" s="17"/>
      <c r="H2" s="17"/>
      <c r="I2" s="17"/>
      <c r="J2" s="17"/>
      <c r="K2" s="17"/>
      <c r="L2" s="17"/>
      <c r="M2" s="17"/>
    </row>
    <row r="3" spans="2:13" ht="18" customHeight="1" x14ac:dyDescent="0.2">
      <c r="B3" s="1"/>
      <c r="C3" s="1"/>
      <c r="D3" s="1"/>
      <c r="E3" s="17"/>
      <c r="F3" s="17"/>
      <c r="G3" s="17"/>
      <c r="H3" s="17"/>
      <c r="I3" s="17"/>
      <c r="J3" s="17"/>
      <c r="K3" s="17"/>
      <c r="L3" s="17"/>
      <c r="M3" s="17"/>
    </row>
    <row r="4" spans="2:13" ht="18" customHeight="1" x14ac:dyDescent="0.2">
      <c r="B4" s="1"/>
      <c r="C4" s="1"/>
      <c r="D4" s="1"/>
      <c r="E4" s="25" t="s">
        <v>1</v>
      </c>
      <c r="F4" s="17"/>
      <c r="G4" s="17"/>
      <c r="H4" s="17"/>
      <c r="I4" s="17"/>
      <c r="J4" s="17"/>
      <c r="K4" s="17"/>
      <c r="L4" s="17"/>
      <c r="M4" s="17"/>
    </row>
    <row r="5" spans="2:13" ht="18" customHeight="1" x14ac:dyDescent="0.2">
      <c r="B5" s="1"/>
      <c r="C5" s="1"/>
      <c r="D5" s="1"/>
      <c r="E5" s="17"/>
      <c r="F5" s="17"/>
      <c r="G5" s="17"/>
      <c r="H5" s="17"/>
      <c r="I5" s="17"/>
      <c r="J5" s="17"/>
      <c r="K5" s="17"/>
      <c r="L5" s="17"/>
      <c r="M5" s="17"/>
    </row>
    <row r="6" spans="2:13" ht="18" customHeight="1" x14ac:dyDescent="0.2">
      <c r="B6" s="1"/>
      <c r="C6" s="1"/>
      <c r="D6" s="1"/>
      <c r="E6" s="16" t="s">
        <v>2</v>
      </c>
      <c r="F6" s="17"/>
      <c r="G6" s="17"/>
      <c r="H6" s="17"/>
      <c r="I6" s="17"/>
      <c r="J6" s="17"/>
      <c r="K6" s="17"/>
      <c r="L6" s="17"/>
      <c r="M6" s="17"/>
    </row>
    <row r="7" spans="2:13" ht="18" customHeight="1" x14ac:dyDescent="0.2">
      <c r="B7" s="1"/>
      <c r="C7" s="1"/>
      <c r="D7" s="1"/>
      <c r="E7" s="17"/>
      <c r="F7" s="17"/>
      <c r="G7" s="17"/>
      <c r="H7" s="17"/>
      <c r="I7" s="17"/>
      <c r="J7" s="17"/>
      <c r="K7" s="17"/>
      <c r="L7" s="17"/>
      <c r="M7" s="17"/>
    </row>
    <row r="8" spans="2:13" ht="18" customHeight="1" x14ac:dyDescent="0.2">
      <c r="B8" s="1"/>
      <c r="C8" s="1"/>
      <c r="D8" s="1"/>
      <c r="E8" s="24" t="s">
        <v>3</v>
      </c>
      <c r="F8" s="17"/>
      <c r="G8" s="17"/>
      <c r="H8" s="17"/>
      <c r="I8" s="17"/>
      <c r="J8" s="17"/>
      <c r="K8" s="17"/>
      <c r="L8" s="17"/>
      <c r="M8" s="17"/>
    </row>
    <row r="9" spans="2:13" ht="18" customHeight="1" x14ac:dyDescent="0.2">
      <c r="B9" s="1"/>
      <c r="C9" s="1"/>
      <c r="D9" s="1"/>
      <c r="E9" s="17"/>
      <c r="F9" s="17"/>
      <c r="G9" s="17"/>
      <c r="H9" s="17"/>
      <c r="I9" s="17"/>
      <c r="J9" s="17"/>
      <c r="K9" s="17"/>
      <c r="L9" s="17"/>
      <c r="M9" s="17"/>
    </row>
    <row r="10" spans="2:13" ht="4" customHeight="1" x14ac:dyDescent="0.2">
      <c r="B10" s="2"/>
      <c r="C10" s="2"/>
      <c r="D10" s="2"/>
      <c r="E10" s="2"/>
      <c r="F10" s="2"/>
      <c r="G10" s="2"/>
      <c r="H10" s="2"/>
      <c r="I10" s="2"/>
      <c r="J10" s="2"/>
      <c r="K10" s="2"/>
      <c r="L10" s="2"/>
      <c r="M10" s="2"/>
    </row>
    <row r="11" spans="2:13" ht="6" customHeight="1" x14ac:dyDescent="0.2"/>
    <row r="12" spans="2:13" ht="20" customHeight="1" x14ac:dyDescent="0.2">
      <c r="B12" s="21" t="s">
        <v>4</v>
      </c>
      <c r="C12" s="17"/>
      <c r="D12" s="17"/>
      <c r="E12" s="17"/>
      <c r="F12" s="17"/>
      <c r="G12" s="17"/>
      <c r="H12" s="17"/>
      <c r="I12" s="17"/>
      <c r="J12" s="17"/>
      <c r="K12" s="17"/>
      <c r="L12" s="17"/>
      <c r="M12" s="17"/>
    </row>
    <row r="13" spans="2:13" ht="20" customHeight="1" x14ac:dyDescent="0.2">
      <c r="B13" s="20" t="s">
        <v>5</v>
      </c>
      <c r="C13" s="17"/>
      <c r="D13" s="17"/>
      <c r="E13" s="17"/>
      <c r="F13" s="17"/>
      <c r="G13" s="17"/>
      <c r="H13" s="17"/>
      <c r="I13" s="17"/>
      <c r="J13" s="17"/>
      <c r="K13" s="17"/>
      <c r="L13" s="17"/>
      <c r="M13" s="17"/>
    </row>
    <row r="14" spans="2:13" ht="20" customHeight="1" x14ac:dyDescent="0.2">
      <c r="B14" s="17"/>
      <c r="C14" s="17"/>
      <c r="D14" s="17"/>
      <c r="E14" s="17"/>
      <c r="F14" s="17"/>
      <c r="G14" s="17"/>
      <c r="H14" s="17"/>
      <c r="I14" s="17"/>
      <c r="J14" s="17"/>
      <c r="K14" s="17"/>
      <c r="L14" s="17"/>
      <c r="M14" s="17"/>
    </row>
    <row r="15" spans="2:13" ht="20" customHeight="1" x14ac:dyDescent="0.2">
      <c r="B15" s="17"/>
      <c r="C15" s="17"/>
      <c r="D15" s="17"/>
      <c r="E15" s="17"/>
      <c r="F15" s="17"/>
      <c r="G15" s="17"/>
      <c r="H15" s="17"/>
      <c r="I15" s="17"/>
      <c r="J15" s="17"/>
      <c r="K15" s="17"/>
      <c r="L15" s="17"/>
      <c r="M15" s="17"/>
    </row>
    <row r="16" spans="2:13" ht="8" customHeight="1" x14ac:dyDescent="0.2"/>
    <row r="17" spans="2:13" ht="20" customHeight="1" x14ac:dyDescent="0.2">
      <c r="B17" s="21" t="s">
        <v>6</v>
      </c>
      <c r="C17" s="17"/>
      <c r="D17" s="17"/>
      <c r="E17" s="17"/>
      <c r="F17" s="17"/>
      <c r="G17" s="17"/>
      <c r="H17" s="17"/>
      <c r="I17" s="17"/>
      <c r="J17" s="17"/>
      <c r="K17" s="17"/>
      <c r="L17" s="17"/>
      <c r="M17" s="17"/>
    </row>
    <row r="18" spans="2:13" ht="18" customHeight="1" x14ac:dyDescent="0.2">
      <c r="B18" s="19" t="s">
        <v>7</v>
      </c>
      <c r="C18" s="17"/>
      <c r="D18" s="17"/>
      <c r="E18" s="17"/>
      <c r="F18" s="17"/>
      <c r="G18" s="17"/>
      <c r="H18" s="17"/>
      <c r="I18" s="17"/>
      <c r="J18" s="17"/>
      <c r="K18" s="17"/>
      <c r="L18" s="17"/>
      <c r="M18" s="17"/>
    </row>
    <row r="19" spans="2:13" ht="18" customHeight="1" x14ac:dyDescent="0.2">
      <c r="B19" s="19" t="s">
        <v>8</v>
      </c>
      <c r="C19" s="17"/>
      <c r="D19" s="17"/>
      <c r="E19" s="17"/>
      <c r="F19" s="17"/>
      <c r="G19" s="17"/>
      <c r="H19" s="17"/>
      <c r="I19" s="17"/>
      <c r="J19" s="17"/>
      <c r="K19" s="17"/>
      <c r="L19" s="17"/>
      <c r="M19" s="17"/>
    </row>
    <row r="20" spans="2:13" ht="8" customHeight="1" x14ac:dyDescent="0.2"/>
    <row r="21" spans="2:13" ht="20" customHeight="1" x14ac:dyDescent="0.2">
      <c r="B21" s="21" t="s">
        <v>9</v>
      </c>
      <c r="C21" s="17"/>
      <c r="D21" s="17"/>
      <c r="E21" s="17"/>
      <c r="F21" s="17"/>
      <c r="G21" s="17"/>
      <c r="H21" s="17"/>
      <c r="I21" s="17"/>
      <c r="J21" s="17"/>
      <c r="K21" s="17"/>
      <c r="L21" s="17"/>
      <c r="M21" s="17"/>
    </row>
    <row r="22" spans="2:13" ht="18" customHeight="1" x14ac:dyDescent="0.2">
      <c r="B22" s="22" t="s">
        <v>10</v>
      </c>
      <c r="C22" s="17"/>
      <c r="D22" s="17"/>
      <c r="E22" s="17"/>
      <c r="F22" s="17"/>
      <c r="G22" s="17"/>
      <c r="H22" s="17"/>
      <c r="I22" s="17"/>
      <c r="J22" s="17"/>
      <c r="K22" s="17"/>
      <c r="L22" s="17"/>
      <c r="M22" s="17"/>
    </row>
    <row r="23" spans="2:13" ht="18" customHeight="1" x14ac:dyDescent="0.2">
      <c r="B23" s="17"/>
      <c r="C23" s="17"/>
      <c r="D23" s="17"/>
      <c r="E23" s="17"/>
      <c r="F23" s="17"/>
      <c r="G23" s="17"/>
      <c r="H23" s="17"/>
      <c r="I23" s="17"/>
      <c r="J23" s="17"/>
      <c r="K23" s="17"/>
      <c r="L23" s="17"/>
      <c r="M23" s="17"/>
    </row>
    <row r="24" spans="2:13" ht="18" customHeight="1" x14ac:dyDescent="0.2">
      <c r="B24" s="17"/>
      <c r="C24" s="17"/>
      <c r="D24" s="17"/>
      <c r="E24" s="17"/>
      <c r="F24" s="17"/>
      <c r="G24" s="17"/>
      <c r="H24" s="17"/>
      <c r="I24" s="17"/>
      <c r="J24" s="17"/>
      <c r="K24" s="17"/>
      <c r="L24" s="17"/>
      <c r="M24" s="17"/>
    </row>
    <row r="25" spans="2:13" ht="6" customHeight="1" x14ac:dyDescent="0.2"/>
    <row r="26" spans="2:13" ht="22" customHeight="1" x14ac:dyDescent="0.2">
      <c r="B26" s="23" t="s">
        <v>11</v>
      </c>
      <c r="C26" s="17"/>
      <c r="D26" s="17"/>
      <c r="E26" s="17"/>
      <c r="F26" s="17"/>
      <c r="G26" s="17"/>
      <c r="H26" s="17"/>
      <c r="I26" s="17"/>
      <c r="J26" s="17"/>
      <c r="K26" s="17"/>
      <c r="L26" s="17"/>
      <c r="M26" s="17"/>
    </row>
  </sheetData>
  <sheetProtection sheet="1"/>
  <mergeCells count="12">
    <mergeCell ref="B22:M24"/>
    <mergeCell ref="B26:M26"/>
    <mergeCell ref="E8:M9"/>
    <mergeCell ref="B21:M21"/>
    <mergeCell ref="B12:M12"/>
    <mergeCell ref="E6:M7"/>
    <mergeCell ref="E2:M3"/>
    <mergeCell ref="B19:M19"/>
    <mergeCell ref="B13:M15"/>
    <mergeCell ref="B17:M17"/>
    <mergeCell ref="B18:M18"/>
    <mergeCell ref="E4:M5"/>
  </mergeCells>
  <pageMargins left="0.75" right="0.75" top="1" bottom="1" header="0.5" footer="0.5"/>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02A24"/>
  </sheetPr>
  <dimension ref="B1:D66"/>
  <sheetViews>
    <sheetView showGridLines="0" workbookViewId="0"/>
  </sheetViews>
  <sheetFormatPr baseColWidth="10" defaultColWidth="8.83203125" defaultRowHeight="15" x14ac:dyDescent="0.2"/>
  <cols>
    <col min="1" max="1" width="2.5" customWidth="1"/>
    <col min="2" max="2" width="50" customWidth="1"/>
    <col min="3" max="3" width="20" customWidth="1"/>
    <col min="4" max="4" width="78" customWidth="1"/>
  </cols>
  <sheetData>
    <row r="1" spans="2:4" ht="30" customHeight="1" x14ac:dyDescent="0.2">
      <c r="B1" s="32" t="s">
        <v>12</v>
      </c>
      <c r="C1" s="29"/>
      <c r="D1" s="29"/>
    </row>
    <row r="2" spans="2:4" ht="4" customHeight="1" x14ac:dyDescent="0.2"/>
    <row r="3" spans="2:4" ht="30" customHeight="1" x14ac:dyDescent="0.2">
      <c r="B3" s="28" t="s">
        <v>13</v>
      </c>
      <c r="C3" s="29"/>
      <c r="D3" s="29"/>
    </row>
    <row r="4" spans="2:4" ht="4" customHeight="1" x14ac:dyDescent="0.2"/>
    <row r="5" spans="2:4" ht="30" customHeight="1" x14ac:dyDescent="0.2">
      <c r="B5" s="28" t="s">
        <v>14</v>
      </c>
      <c r="C5" s="29"/>
      <c r="D5" s="29"/>
    </row>
    <row r="6" spans="2:4" ht="4" customHeight="1" x14ac:dyDescent="0.2"/>
    <row r="7" spans="2:4" ht="30" customHeight="1" x14ac:dyDescent="0.2">
      <c r="B7" s="28" t="s">
        <v>15</v>
      </c>
      <c r="C7" s="29"/>
      <c r="D7" s="29"/>
    </row>
    <row r="8" spans="2:4" ht="4" customHeight="1" x14ac:dyDescent="0.2"/>
    <row r="9" spans="2:4" ht="30" customHeight="1" x14ac:dyDescent="0.2">
      <c r="B9" s="28" t="s">
        <v>16</v>
      </c>
      <c r="C9" s="29"/>
      <c r="D9" s="29"/>
    </row>
    <row r="10" spans="2:4" ht="4" customHeight="1" x14ac:dyDescent="0.2"/>
    <row r="11" spans="2:4" ht="26" customHeight="1" x14ac:dyDescent="0.2">
      <c r="B11" s="26" t="s">
        <v>17</v>
      </c>
      <c r="C11" s="27"/>
      <c r="D11" s="27"/>
    </row>
    <row r="13" spans="2:4" ht="32" customHeight="1" x14ac:dyDescent="0.2">
      <c r="B13" s="3" t="s">
        <v>18</v>
      </c>
      <c r="C13" s="3" t="s">
        <v>19</v>
      </c>
      <c r="D13" s="3" t="s">
        <v>20</v>
      </c>
    </row>
    <row r="14" spans="2:4" ht="19" x14ac:dyDescent="0.2">
      <c r="B14" s="30" t="s">
        <v>21</v>
      </c>
      <c r="C14" s="31"/>
      <c r="D14" s="31"/>
    </row>
    <row r="15" spans="2:4" ht="20" x14ac:dyDescent="0.2">
      <c r="B15" s="4" t="s">
        <v>22</v>
      </c>
      <c r="C15" s="5">
        <v>340000</v>
      </c>
      <c r="D15" s="6" t="s">
        <v>23</v>
      </c>
    </row>
    <row r="16" spans="2:4" ht="20" x14ac:dyDescent="0.2">
      <c r="B16" s="4" t="s">
        <v>24</v>
      </c>
      <c r="C16" s="7">
        <v>0.1</v>
      </c>
      <c r="D16" s="6" t="s">
        <v>25</v>
      </c>
    </row>
    <row r="17" spans="2:4" ht="20" x14ac:dyDescent="0.2">
      <c r="B17" s="8" t="s">
        <v>26</v>
      </c>
      <c r="C17" s="9">
        <f>C15*C16</f>
        <v>34000</v>
      </c>
      <c r="D17" s="6" t="s">
        <v>27</v>
      </c>
    </row>
    <row r="18" spans="2:4" ht="20" x14ac:dyDescent="0.2">
      <c r="B18" s="8" t="s">
        <v>28</v>
      </c>
      <c r="C18" s="9">
        <f>C15-C17</f>
        <v>306000</v>
      </c>
      <c r="D18" s="6" t="s">
        <v>29</v>
      </c>
    </row>
    <row r="19" spans="2:4" ht="20" x14ac:dyDescent="0.2">
      <c r="B19" s="8" t="s">
        <v>30</v>
      </c>
      <c r="C19" s="10">
        <f>IFERROR(C18/C15,0)</f>
        <v>0.9</v>
      </c>
      <c r="D19" s="6" t="s">
        <v>31</v>
      </c>
    </row>
    <row r="20" spans="2:4" ht="20" x14ac:dyDescent="0.2">
      <c r="B20" s="4" t="s">
        <v>32</v>
      </c>
      <c r="C20" s="7">
        <v>6.5000000000000002E-2</v>
      </c>
      <c r="D20" s="6" t="s">
        <v>33</v>
      </c>
    </row>
    <row r="21" spans="2:4" ht="20" x14ac:dyDescent="0.2">
      <c r="B21" s="4" t="s">
        <v>34</v>
      </c>
      <c r="C21" s="11">
        <v>30</v>
      </c>
      <c r="D21" s="6" t="s">
        <v>35</v>
      </c>
    </row>
    <row r="22" spans="2:4" ht="20" x14ac:dyDescent="0.2">
      <c r="B22" s="8" t="s">
        <v>36</v>
      </c>
      <c r="C22" s="9">
        <f>IFERROR(-PMT(C20/12,C21*12,C18),0)</f>
        <v>1934.1281518884691</v>
      </c>
      <c r="D22" s="6" t="s">
        <v>37</v>
      </c>
    </row>
    <row r="23" spans="2:4" ht="19" x14ac:dyDescent="0.2">
      <c r="B23" s="30" t="s">
        <v>38</v>
      </c>
      <c r="C23" s="31"/>
      <c r="D23" s="31"/>
    </row>
    <row r="24" spans="2:4" ht="20" x14ac:dyDescent="0.2">
      <c r="B24" s="4" t="s">
        <v>39</v>
      </c>
      <c r="C24" s="5">
        <v>4200</v>
      </c>
      <c r="D24" s="6" t="s">
        <v>40</v>
      </c>
    </row>
    <row r="25" spans="2:4" ht="20" x14ac:dyDescent="0.2">
      <c r="B25" s="8" t="s">
        <v>41</v>
      </c>
      <c r="C25" s="9">
        <f>C24/12</f>
        <v>350</v>
      </c>
      <c r="D25" s="6" t="s">
        <v>42</v>
      </c>
    </row>
    <row r="26" spans="2:4" ht="20" x14ac:dyDescent="0.2">
      <c r="B26" s="4" t="s">
        <v>43</v>
      </c>
      <c r="C26" s="5">
        <v>1650</v>
      </c>
      <c r="D26" s="6" t="s">
        <v>44</v>
      </c>
    </row>
    <row r="27" spans="2:4" ht="20" x14ac:dyDescent="0.2">
      <c r="B27" s="8" t="s">
        <v>45</v>
      </c>
      <c r="C27" s="9">
        <f>C26/12</f>
        <v>137.5</v>
      </c>
      <c r="D27" s="6" t="s">
        <v>46</v>
      </c>
    </row>
    <row r="28" spans="2:4" ht="20" x14ac:dyDescent="0.2">
      <c r="B28" s="4" t="s">
        <v>47</v>
      </c>
      <c r="C28" s="7">
        <v>5.4999999999999997E-3</v>
      </c>
      <c r="D28" s="6" t="s">
        <v>48</v>
      </c>
    </row>
    <row r="29" spans="2:4" ht="20" x14ac:dyDescent="0.2">
      <c r="B29" s="8" t="s">
        <v>49</v>
      </c>
      <c r="C29" s="9">
        <f>IF(C19&gt;0.8,C18*C28/12,0)</f>
        <v>140.25</v>
      </c>
      <c r="D29" s="6" t="s">
        <v>50</v>
      </c>
    </row>
    <row r="30" spans="2:4" ht="20" x14ac:dyDescent="0.2">
      <c r="B30" s="4" t="s">
        <v>51</v>
      </c>
      <c r="C30" s="5">
        <v>0</v>
      </c>
      <c r="D30" s="6" t="s">
        <v>52</v>
      </c>
    </row>
    <row r="31" spans="2:4" ht="20" x14ac:dyDescent="0.2">
      <c r="B31" s="8" t="s">
        <v>53</v>
      </c>
      <c r="C31" s="12">
        <f>C22+C25+C27+C29+C30</f>
        <v>2561.8781518884689</v>
      </c>
      <c r="D31" s="6" t="s">
        <v>54</v>
      </c>
    </row>
    <row r="32" spans="2:4" ht="19" x14ac:dyDescent="0.2">
      <c r="B32" s="30" t="s">
        <v>55</v>
      </c>
      <c r="C32" s="31"/>
      <c r="D32" s="31"/>
    </row>
    <row r="33" spans="2:4" ht="20" x14ac:dyDescent="0.2">
      <c r="B33" s="4" t="s">
        <v>56</v>
      </c>
      <c r="C33" s="5">
        <v>1850</v>
      </c>
      <c r="D33" s="6" t="s">
        <v>57</v>
      </c>
    </row>
    <row r="34" spans="2:4" ht="20" x14ac:dyDescent="0.2">
      <c r="B34" s="4" t="s">
        <v>58</v>
      </c>
      <c r="C34" s="5">
        <v>750</v>
      </c>
      <c r="D34" s="6" t="s">
        <v>59</v>
      </c>
    </row>
    <row r="35" spans="2:4" ht="20" x14ac:dyDescent="0.2">
      <c r="B35" s="4" t="s">
        <v>60</v>
      </c>
      <c r="C35" s="5">
        <v>0</v>
      </c>
      <c r="D35" s="6" t="s">
        <v>61</v>
      </c>
    </row>
    <row r="36" spans="2:4" ht="20" x14ac:dyDescent="0.2">
      <c r="B36" s="4" t="s">
        <v>62</v>
      </c>
      <c r="C36" s="5">
        <v>2400</v>
      </c>
      <c r="D36" s="6" t="s">
        <v>63</v>
      </c>
    </row>
    <row r="37" spans="2:4" ht="20" x14ac:dyDescent="0.2">
      <c r="B37" s="4" t="s">
        <v>64</v>
      </c>
      <c r="C37" s="5">
        <v>1100</v>
      </c>
      <c r="D37" s="6" t="s">
        <v>65</v>
      </c>
    </row>
    <row r="38" spans="2:4" ht="20" x14ac:dyDescent="0.2">
      <c r="B38" s="4" t="s">
        <v>66</v>
      </c>
      <c r="C38" s="5">
        <v>900</v>
      </c>
      <c r="D38" s="6" t="s">
        <v>67</v>
      </c>
    </row>
    <row r="39" spans="2:4" ht="20" x14ac:dyDescent="0.2">
      <c r="B39" s="8" t="s">
        <v>68</v>
      </c>
      <c r="C39" s="9">
        <f>SUM(C33:C38)</f>
        <v>7000</v>
      </c>
      <c r="D39" s="6" t="s">
        <v>69</v>
      </c>
    </row>
    <row r="40" spans="2:4" ht="19" x14ac:dyDescent="0.2">
      <c r="B40" s="30" t="s">
        <v>70</v>
      </c>
      <c r="C40" s="31"/>
      <c r="D40" s="31"/>
    </row>
    <row r="41" spans="2:4" ht="20" x14ac:dyDescent="0.2">
      <c r="B41" s="4" t="s">
        <v>71</v>
      </c>
      <c r="C41" s="11">
        <v>12</v>
      </c>
      <c r="D41" s="6" t="s">
        <v>72</v>
      </c>
    </row>
    <row r="42" spans="2:4" ht="20" x14ac:dyDescent="0.2">
      <c r="B42" s="8" t="s">
        <v>73</v>
      </c>
      <c r="C42" s="9">
        <f>C18*C20/365*C41</f>
        <v>653.91780821917814</v>
      </c>
      <c r="D42" s="6" t="s">
        <v>74</v>
      </c>
    </row>
    <row r="43" spans="2:4" ht="20" x14ac:dyDescent="0.2">
      <c r="B43" s="4" t="s">
        <v>75</v>
      </c>
      <c r="C43" s="11">
        <v>12</v>
      </c>
      <c r="D43" s="6" t="s">
        <v>76</v>
      </c>
    </row>
    <row r="44" spans="2:4" ht="20" x14ac:dyDescent="0.2">
      <c r="B44" s="8" t="s">
        <v>77</v>
      </c>
      <c r="C44" s="9">
        <f>C27*C43</f>
        <v>1650</v>
      </c>
      <c r="D44" s="6" t="s">
        <v>78</v>
      </c>
    </row>
    <row r="45" spans="2:4" ht="20" x14ac:dyDescent="0.2">
      <c r="B45" s="4" t="s">
        <v>79</v>
      </c>
      <c r="C45" s="11">
        <v>3</v>
      </c>
      <c r="D45" s="6" t="s">
        <v>80</v>
      </c>
    </row>
    <row r="46" spans="2:4" ht="20" x14ac:dyDescent="0.2">
      <c r="B46" s="8" t="s">
        <v>81</v>
      </c>
      <c r="C46" s="9">
        <f>C25*C45</f>
        <v>1050</v>
      </c>
      <c r="D46" s="6" t="s">
        <v>82</v>
      </c>
    </row>
    <row r="47" spans="2:4" ht="20" x14ac:dyDescent="0.2">
      <c r="B47" s="4" t="s">
        <v>83</v>
      </c>
      <c r="C47" s="11">
        <v>2</v>
      </c>
      <c r="D47" s="6" t="s">
        <v>84</v>
      </c>
    </row>
    <row r="48" spans="2:4" ht="20" x14ac:dyDescent="0.2">
      <c r="B48" s="8" t="s">
        <v>85</v>
      </c>
      <c r="C48" s="9">
        <f>C27*C47</f>
        <v>275</v>
      </c>
      <c r="D48" s="6" t="s">
        <v>78</v>
      </c>
    </row>
    <row r="49" spans="2:4" ht="20" x14ac:dyDescent="0.2">
      <c r="B49" s="8" t="s">
        <v>86</v>
      </c>
      <c r="C49" s="9">
        <f>C42+C44+C46+C48</f>
        <v>3628.9178082191784</v>
      </c>
      <c r="D49" s="6" t="s">
        <v>87</v>
      </c>
    </row>
    <row r="50" spans="2:4" ht="19" x14ac:dyDescent="0.2">
      <c r="B50" s="30" t="s">
        <v>88</v>
      </c>
      <c r="C50" s="31"/>
      <c r="D50" s="31"/>
    </row>
    <row r="51" spans="2:4" ht="20" x14ac:dyDescent="0.2">
      <c r="B51" s="4" t="s">
        <v>89</v>
      </c>
      <c r="C51" s="5">
        <v>5000</v>
      </c>
      <c r="D51" s="6" t="s">
        <v>90</v>
      </c>
    </row>
    <row r="52" spans="2:4" ht="20" x14ac:dyDescent="0.2">
      <c r="B52" s="4" t="s">
        <v>91</v>
      </c>
      <c r="C52" s="5">
        <v>3000</v>
      </c>
      <c r="D52" s="6" t="s">
        <v>92</v>
      </c>
    </row>
    <row r="53" spans="2:4" ht="20" x14ac:dyDescent="0.2">
      <c r="B53" s="4" t="s">
        <v>93</v>
      </c>
      <c r="C53" s="5">
        <v>0</v>
      </c>
      <c r="D53" s="6" t="s">
        <v>94</v>
      </c>
    </row>
    <row r="54" spans="2:4" ht="20" x14ac:dyDescent="0.2">
      <c r="B54" s="8" t="s">
        <v>95</v>
      </c>
      <c r="C54" s="9">
        <f>SUM(C51:C53)</f>
        <v>8000</v>
      </c>
      <c r="D54" s="6" t="s">
        <v>96</v>
      </c>
    </row>
    <row r="55" spans="2:4" ht="19" x14ac:dyDescent="0.2">
      <c r="B55" s="30" t="s">
        <v>97</v>
      </c>
      <c r="C55" s="31"/>
      <c r="D55" s="31"/>
    </row>
    <row r="56" spans="2:4" ht="20" x14ac:dyDescent="0.2">
      <c r="B56" s="8" t="s">
        <v>98</v>
      </c>
      <c r="C56" s="9">
        <f>C39+C49</f>
        <v>10628.917808219179</v>
      </c>
      <c r="D56" s="6" t="s">
        <v>99</v>
      </c>
    </row>
    <row r="57" spans="2:4" ht="20" x14ac:dyDescent="0.2">
      <c r="B57" s="8" t="s">
        <v>100</v>
      </c>
      <c r="C57" s="10">
        <f>IFERROR(C56/C15,0)</f>
        <v>3.1261522965350529E-2</v>
      </c>
      <c r="D57" s="6" t="s">
        <v>101</v>
      </c>
    </row>
    <row r="58" spans="2:4" ht="20" x14ac:dyDescent="0.2">
      <c r="B58" s="8" t="s">
        <v>102</v>
      </c>
      <c r="C58" s="12">
        <f>C17+C56-C54</f>
        <v>36628.917808219179</v>
      </c>
      <c r="D58" s="6" t="s">
        <v>103</v>
      </c>
    </row>
    <row r="59" spans="2:4" ht="19" x14ac:dyDescent="0.2">
      <c r="B59" s="30" t="s">
        <v>104</v>
      </c>
      <c r="C59" s="31"/>
      <c r="D59" s="31"/>
    </row>
    <row r="60" spans="2:4" ht="20" x14ac:dyDescent="0.2">
      <c r="B60" s="4" t="s">
        <v>105</v>
      </c>
      <c r="C60" s="5">
        <v>55000</v>
      </c>
      <c r="D60" s="6" t="s">
        <v>106</v>
      </c>
    </row>
    <row r="61" spans="2:4" ht="20" x14ac:dyDescent="0.2">
      <c r="B61" s="8" t="s">
        <v>107</v>
      </c>
      <c r="C61" s="9">
        <f>C60-C58</f>
        <v>18371.082191780821</v>
      </c>
      <c r="D61" s="6" t="s">
        <v>108</v>
      </c>
    </row>
    <row r="62" spans="2:4" ht="20" x14ac:dyDescent="0.2">
      <c r="B62" s="8" t="s">
        <v>109</v>
      </c>
      <c r="C62" s="13">
        <f>IFERROR(C61/C31,0)</f>
        <v>7.1709429967380443</v>
      </c>
      <c r="D62" s="6" t="s">
        <v>110</v>
      </c>
    </row>
    <row r="63" spans="2:4" ht="20" x14ac:dyDescent="0.2">
      <c r="B63" s="8" t="s">
        <v>111</v>
      </c>
      <c r="C63" s="14" t="str">
        <f>IF(C62&gt;=6,"Comfortable",IF(C62&gt;=3,"Adequate",IF(C62&gt;=1,"Thin","Not enough")))</f>
        <v>Comfortable</v>
      </c>
      <c r="D63" s="6" t="s">
        <v>112</v>
      </c>
    </row>
    <row r="65" spans="2:2" ht="19" x14ac:dyDescent="0.2">
      <c r="B65" s="15" t="s">
        <v>113</v>
      </c>
    </row>
    <row r="66" spans="2:2" ht="19" x14ac:dyDescent="0.2">
      <c r="B66" s="14" t="s">
        <v>114</v>
      </c>
    </row>
  </sheetData>
  <mergeCells count="13">
    <mergeCell ref="B1:D1"/>
    <mergeCell ref="B32:D32"/>
    <mergeCell ref="B50:D50"/>
    <mergeCell ref="B40:D40"/>
    <mergeCell ref="B9:D9"/>
    <mergeCell ref="B7:D7"/>
    <mergeCell ref="B11:D11"/>
    <mergeCell ref="B3:D3"/>
    <mergeCell ref="B5:D5"/>
    <mergeCell ref="B14:D14"/>
    <mergeCell ref="B59:D59"/>
    <mergeCell ref="B23:D23"/>
    <mergeCell ref="B55:D55"/>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102A24"/>
  </sheetPr>
  <dimension ref="A1:B15"/>
  <sheetViews>
    <sheetView showGridLines="0" tabSelected="1" workbookViewId="0">
      <selection activeCell="A22" sqref="A22"/>
    </sheetView>
  </sheetViews>
  <sheetFormatPr baseColWidth="10" defaultColWidth="8.83203125" defaultRowHeight="15" x14ac:dyDescent="0.2"/>
  <cols>
    <col min="1" max="1" width="21.6640625" bestFit="1" customWidth="1"/>
    <col min="2" max="2" width="139.5" customWidth="1"/>
  </cols>
  <sheetData>
    <row r="1" spans="1:2" ht="22" x14ac:dyDescent="0.2">
      <c r="A1" s="26" t="s">
        <v>115</v>
      </c>
      <c r="B1" s="27"/>
    </row>
    <row r="3" spans="1:2" ht="20" x14ac:dyDescent="0.2">
      <c r="A3" s="8" t="s">
        <v>116</v>
      </c>
      <c r="B3" s="6" t="s">
        <v>117</v>
      </c>
    </row>
    <row r="4" spans="1:2" ht="40" x14ac:dyDescent="0.2">
      <c r="A4" s="8" t="s">
        <v>118</v>
      </c>
      <c r="B4" s="6" t="s">
        <v>119</v>
      </c>
    </row>
    <row r="5" spans="1:2" ht="40" x14ac:dyDescent="0.2">
      <c r="A5" s="8" t="s">
        <v>120</v>
      </c>
      <c r="B5" s="6" t="s">
        <v>121</v>
      </c>
    </row>
    <row r="6" spans="1:2" x14ac:dyDescent="0.2">
      <c r="B6" s="33"/>
    </row>
    <row r="7" spans="1:2" ht="20" x14ac:dyDescent="0.2">
      <c r="A7" s="8" t="s">
        <v>122</v>
      </c>
      <c r="B7" s="6" t="s">
        <v>123</v>
      </c>
    </row>
    <row r="8" spans="1:2" ht="20" x14ac:dyDescent="0.2">
      <c r="A8" s="8" t="s">
        <v>124</v>
      </c>
      <c r="B8" s="6" t="s">
        <v>125</v>
      </c>
    </row>
    <row r="9" spans="1:2" ht="20" x14ac:dyDescent="0.2">
      <c r="A9" s="8" t="s">
        <v>126</v>
      </c>
      <c r="B9" s="6" t="s">
        <v>127</v>
      </c>
    </row>
    <row r="10" spans="1:2" ht="20" x14ac:dyDescent="0.2">
      <c r="A10" s="8" t="s">
        <v>128</v>
      </c>
      <c r="B10" s="6" t="s">
        <v>129</v>
      </c>
    </row>
    <row r="11" spans="1:2" ht="20" x14ac:dyDescent="0.2">
      <c r="A11" s="8" t="s">
        <v>130</v>
      </c>
      <c r="B11" s="6" t="s">
        <v>131</v>
      </c>
    </row>
    <row r="12" spans="1:2" ht="20" x14ac:dyDescent="0.2">
      <c r="A12" s="8" t="s">
        <v>132</v>
      </c>
      <c r="B12" s="6" t="s">
        <v>133</v>
      </c>
    </row>
    <row r="13" spans="1:2" ht="20" x14ac:dyDescent="0.2">
      <c r="A13" s="8" t="s">
        <v>134</v>
      </c>
      <c r="B13" s="6" t="s">
        <v>135</v>
      </c>
    </row>
    <row r="14" spans="1:2" x14ac:dyDescent="0.2">
      <c r="B14" s="33"/>
    </row>
    <row r="15" spans="1:2" ht="40" x14ac:dyDescent="0.2">
      <c r="A15" s="8" t="s">
        <v>136</v>
      </c>
      <c r="B15" s="6" t="s">
        <v>137</v>
      </c>
    </row>
  </sheetData>
  <mergeCells count="1">
    <mergeCell ref="A1:B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EarlyLifeInvestments</vt:lpstr>
      <vt:lpstr>Cash to Close</vt:lpstr>
      <vt:lpstr>Workbook Guide</vt:lpstr>
      <vt:lpstr>EarlyLifeInvestments!Print_Area</vt:lpstr>
    </vt:vector>
  </TitlesOfParts>
  <Company>Early Life Investments,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Early Life Investments — Cash-to-Close Estimator</dc:title>
  <dc:subject>Estimating the money required to close on a home purchase</dc:subject>
  <dc:creator>Early Life Investments, LLC</dc:creator>
  <cp:keywords>#EarlyLifeInvestments #FamilyFinance #FinancialHeadStart #MoneyHabits #InvestEarly #FinancialLiteracy #GenerationalWealth #RothIRA #529Plan #PersonalFinance #BudgetingTips #TeachKidsMoney #CompoundInterest #DebtFreeJourney #FinancialFreedom #SmartMoney #SaveEarly</cp:keywords>
  <dc:description>Helping families build multi-generational financial security through education, practical tools, and honest writing.</dc:description>
  <cp:lastModifiedBy>Early Life Investments, LLC</cp:lastModifiedBy>
  <dcterms:created xsi:type="dcterms:W3CDTF">2026-06-07T17:39:05Z</dcterms:created>
  <dcterms:modified xsi:type="dcterms:W3CDTF">2026-08-31T19:45:10Z</dcterms:modified>
  <cp:category>Personal Finance</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pany">
    <vt:lpwstr>Early Life Investments, LLC</vt:lpwstr>
  </property>
  <property fmtid="{D5CDD505-2E9C-101B-9397-08002B2CF9AE}" pid="3" name="Website">
    <vt:lpwstr>https://www.EarlyLifeInvestments.com</vt:lpwstr>
  </property>
  <property fmtid="{D5CDD505-2E9C-101B-9397-08002B2CF9AE}" pid="4" name="Tagline">
    <vt:lpwstr>A Family Financial Head Start</vt:lpwstr>
  </property>
  <property fmtid="{D5CDD505-2E9C-101B-9397-08002B2CF9AE}" pid="5" name="X / Twitter">
    <vt:lpwstr>@EarlyLifeInvest</vt:lpwstr>
  </property>
  <property fmtid="{D5CDD505-2E9C-101B-9397-08002B2CF9AE}" pid="6" name="Instagram">
    <vt:lpwstr>@earlylifeinvestments</vt:lpwstr>
  </property>
  <property fmtid="{D5CDD505-2E9C-101B-9397-08002B2CF9AE}" pid="7" name="Facebook">
    <vt:lpwstr>facebook.com/EarlyLifeInvestments</vt:lpwstr>
  </property>
  <property fmtid="{D5CDD505-2E9C-101B-9397-08002B2CF9AE}" pid="8" name="Hashtags">
    <vt:lpwstr>#EarlyLifeInvestments #FamilyFinance #FinancialHeadStart #MoneyHabits #InvestEarly #FinancialLiteracy #GenerationalWealth #RothIRA #529Plan #PersonalFinance #BudgetingTips #TeachKidsMoney #CompoundInterest #DebtFreeJourney #FinancialFreedom #SmartMoney #SaveEarly</vt:lpwstr>
  </property>
  <property fmtid="{D5CDD505-2E9C-101B-9397-08002B2CF9AE}" pid="9" name="Copyright">
    <vt:lpwstr>© 2022–2026 Early Life Investments, LLC — Est. 2026</vt:lpwstr>
  </property>
  <property fmtid="{D5CDD505-2E9C-101B-9397-08002B2CF9AE}" pid="10" name="Amazon Affiliate Tag">
    <vt:lpwstr>earlylifeinv-20</vt:lpwstr>
  </property>
</Properties>
</file>